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16260" windowHeight="9036"/>
  </bookViews>
  <sheets>
    <sheet name="Budget" sheetId="3" r:id="rId1"/>
    <sheet name="Years" sheetId="2" r:id="rId2"/>
    <sheet name="Critical Mass" sheetId="1" r:id="rId3"/>
  </sheets>
  <calcPr calcId="145621"/>
</workbook>
</file>

<file path=xl/calcChain.xml><?xml version="1.0" encoding="utf-8"?>
<calcChain xmlns="http://schemas.openxmlformats.org/spreadsheetml/2006/main">
  <c r="B4" i="1" l="1"/>
  <c r="E5" i="1" l="1"/>
  <c r="D15" i="1"/>
  <c r="D17" i="1" s="1"/>
  <c r="F15" i="1"/>
  <c r="F17" i="1" s="1"/>
  <c r="G11" i="2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B3" i="3" l="1"/>
  <c r="F11" i="1" l="1"/>
  <c r="F13" i="1" s="1"/>
  <c r="D11" i="1"/>
  <c r="D13" i="1" s="1"/>
  <c r="D11" i="2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J9" i="2"/>
  <c r="B4" i="3"/>
  <c r="B6" i="3"/>
  <c r="B8" i="3"/>
  <c r="B17" i="3"/>
  <c r="B18" i="3"/>
  <c r="D32" i="2" l="1"/>
  <c r="G10" i="2"/>
  <c r="F10" i="2"/>
  <c r="F11" i="2" s="1"/>
  <c r="F12" i="2" s="1"/>
  <c r="F13" i="2" s="1"/>
  <c r="F14" i="2" l="1"/>
  <c r="F15" i="2" s="1"/>
  <c r="F16" i="2" s="1"/>
  <c r="F22" i="2"/>
  <c r="F23" i="2" s="1"/>
  <c r="F24" i="2" s="1"/>
  <c r="D33" i="2"/>
  <c r="B7" i="3"/>
  <c r="F25" i="2" l="1"/>
  <c r="F26" i="2" s="1"/>
  <c r="F27" i="2" s="1"/>
  <c r="F17" i="2"/>
  <c r="F18" i="2" s="1"/>
  <c r="F19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D34" i="2"/>
  <c r="B16" i="3"/>
  <c r="B27" i="3"/>
  <c r="B15" i="3"/>
  <c r="B14" i="3"/>
  <c r="D3" i="2"/>
  <c r="D35" i="2" l="1"/>
  <c r="B5" i="2"/>
  <c r="E10" i="2" s="1"/>
  <c r="B7" i="1"/>
  <c r="D36" i="2" l="1"/>
  <c r="H10" i="2"/>
  <c r="E11" i="2"/>
  <c r="B11" i="1"/>
  <c r="B13" i="1" s="1"/>
  <c r="B15" i="1" s="1"/>
  <c r="B17" i="1" s="1"/>
  <c r="I10" i="2" l="1"/>
  <c r="J10" i="2" s="1"/>
  <c r="D37" i="2"/>
  <c r="H11" i="2"/>
  <c r="E12" i="2"/>
  <c r="I11" i="2" l="1"/>
  <c r="J11" i="2" s="1"/>
  <c r="D38" i="2"/>
  <c r="H12" i="2"/>
  <c r="E13" i="2"/>
  <c r="I12" i="2" l="1"/>
  <c r="J12" i="2" s="1"/>
  <c r="D39" i="2"/>
  <c r="H13" i="2"/>
  <c r="E14" i="2"/>
  <c r="I13" i="2" l="1"/>
  <c r="J13" i="2" s="1"/>
  <c r="H14" i="2"/>
  <c r="E15" i="2"/>
  <c r="I14" i="2" l="1"/>
  <c r="J14" i="2" s="1"/>
  <c r="H15" i="2"/>
  <c r="E16" i="2"/>
  <c r="E17" i="2" s="1"/>
  <c r="H17" i="2" s="1"/>
  <c r="I15" i="2" l="1"/>
  <c r="J15" i="2" s="1"/>
  <c r="H16" i="2"/>
  <c r="E18" i="2"/>
  <c r="H18" i="2" s="1"/>
  <c r="I16" i="2" l="1"/>
  <c r="E19" i="2"/>
  <c r="H19" i="2" s="1"/>
  <c r="J16" i="2" l="1"/>
  <c r="I17" i="2" s="1"/>
  <c r="E20" i="2"/>
  <c r="J17" i="2" l="1"/>
  <c r="I18" i="2" s="1"/>
  <c r="J18" i="2" s="1"/>
  <c r="I19" i="2" s="1"/>
  <c r="J19" i="2" s="1"/>
  <c r="E21" i="2"/>
  <c r="E22" i="2" l="1"/>
  <c r="H22" i="2" s="1"/>
  <c r="E23" i="2" l="1"/>
  <c r="H23" i="2" s="1"/>
  <c r="E24" i="2" l="1"/>
  <c r="H24" i="2" s="1"/>
  <c r="E25" i="2" l="1"/>
  <c r="H25" i="2" s="1"/>
  <c r="E26" i="2" l="1"/>
  <c r="H26" i="2" s="1"/>
  <c r="E27" i="2" l="1"/>
  <c r="H27" i="2" s="1"/>
  <c r="E28" i="2" l="1"/>
  <c r="H28" i="2" s="1"/>
  <c r="E29" i="2" l="1"/>
  <c r="H29" i="2" l="1"/>
  <c r="E30" i="2"/>
  <c r="F20" i="2"/>
  <c r="F21" i="2" l="1"/>
  <c r="H21" i="2" s="1"/>
  <c r="H20" i="2"/>
  <c r="I20" i="2" s="1"/>
  <c r="J20" i="2" s="1"/>
  <c r="E31" i="2"/>
  <c r="H30" i="2"/>
  <c r="E32" i="2" l="1"/>
  <c r="H31" i="2"/>
  <c r="I21" i="2"/>
  <c r="J21" i="2" l="1"/>
  <c r="I22" i="2" s="1"/>
  <c r="E33" i="2"/>
  <c r="H32" i="2"/>
  <c r="J22" i="2" l="1"/>
  <c r="I23" i="2" s="1"/>
  <c r="E34" i="2"/>
  <c r="H33" i="2"/>
  <c r="J23" i="2" l="1"/>
  <c r="I24" i="2" s="1"/>
  <c r="E35" i="2"/>
  <c r="H34" i="2"/>
  <c r="J24" i="2" l="1"/>
  <c r="I25" i="2" s="1"/>
  <c r="E36" i="2"/>
  <c r="H35" i="2"/>
  <c r="J25" i="2" l="1"/>
  <c r="I26" i="2" s="1"/>
  <c r="E37" i="2"/>
  <c r="H36" i="2"/>
  <c r="J26" i="2" l="1"/>
  <c r="I27" i="2" s="1"/>
  <c r="E38" i="2"/>
  <c r="H37" i="2"/>
  <c r="J27" i="2" l="1"/>
  <c r="I28" i="2" s="1"/>
  <c r="E39" i="2"/>
  <c r="H39" i="2" s="1"/>
  <c r="H38" i="2"/>
  <c r="J28" i="2" l="1"/>
  <c r="I29" i="2" s="1"/>
  <c r="J29" i="2" l="1"/>
  <c r="I30" i="2" s="1"/>
  <c r="J30" i="2" l="1"/>
  <c r="I31" i="2" s="1"/>
  <c r="J31" i="2" s="1"/>
  <c r="I32" i="2" s="1"/>
  <c r="J32" i="2" s="1"/>
  <c r="I33" i="2" s="1"/>
  <c r="J33" i="2" s="1"/>
  <c r="I34" i="2" s="1"/>
  <c r="J34" i="2" s="1"/>
  <c r="I35" i="2" s="1"/>
  <c r="J35" i="2" s="1"/>
  <c r="I36" i="2" s="1"/>
  <c r="J36" i="2" s="1"/>
  <c r="I37" i="2" s="1"/>
  <c r="J37" i="2" s="1"/>
  <c r="I38" i="2" s="1"/>
  <c r="J38" i="2" s="1"/>
  <c r="I39" i="2" s="1"/>
  <c r="J39" i="2" s="1"/>
</calcChain>
</file>

<file path=xl/sharedStrings.xml><?xml version="1.0" encoding="utf-8"?>
<sst xmlns="http://schemas.openxmlformats.org/spreadsheetml/2006/main" count="56" uniqueCount="54">
  <si>
    <t>Average Inflation rate per year</t>
  </si>
  <si>
    <t>Fixed Pensions and Annuities per month</t>
  </si>
  <si>
    <t>Income needed in first year above fixed amounts</t>
  </si>
  <si>
    <t>Number of years of retirement</t>
  </si>
  <si>
    <t>Social Security/Month</t>
  </si>
  <si>
    <t>Year</t>
  </si>
  <si>
    <t>Savings Left</t>
  </si>
  <si>
    <t>Yearly Income needed per year starting now</t>
  </si>
  <si>
    <t>Social Security Net Income/month (with inflation)</t>
  </si>
  <si>
    <t>Land of Critical Mass</t>
  </si>
  <si>
    <t>Budget for Retirement Years</t>
  </si>
  <si>
    <t>Item</t>
  </si>
  <si>
    <t>Cost/Year</t>
  </si>
  <si>
    <t>Clothing</t>
  </si>
  <si>
    <t>Electricity/Gas</t>
  </si>
  <si>
    <t>Water</t>
  </si>
  <si>
    <t>Gardner</t>
  </si>
  <si>
    <t>Mortgage</t>
  </si>
  <si>
    <t>Vacation/Travel</t>
  </si>
  <si>
    <t>Car Insurance</t>
  </si>
  <si>
    <t>Home Insurance</t>
  </si>
  <si>
    <t>Medical copayment</t>
  </si>
  <si>
    <t>Medicine/Vitamins</t>
  </si>
  <si>
    <t>Gas for cars</t>
  </si>
  <si>
    <t>Tools</t>
  </si>
  <si>
    <t>Gifts</t>
  </si>
  <si>
    <t>Eating out</t>
  </si>
  <si>
    <t>Entertainment</t>
  </si>
  <si>
    <t>Groceries</t>
  </si>
  <si>
    <t>Home repairs</t>
  </si>
  <si>
    <t>Miscellanous</t>
  </si>
  <si>
    <t>Phone Internet</t>
  </si>
  <si>
    <t>Home Repairs</t>
  </si>
  <si>
    <t>State and Federal Taxes</t>
  </si>
  <si>
    <t>Automobile repair including depreciation</t>
  </si>
  <si>
    <t>Fixed annuity and pension/month</t>
  </si>
  <si>
    <t>Appliances</t>
  </si>
  <si>
    <t>Savings+Growth</t>
  </si>
  <si>
    <t>Spending</t>
  </si>
  <si>
    <t>Needed from savings</t>
  </si>
  <si>
    <t>Annuity / Pension</t>
  </si>
  <si>
    <t>Social Security</t>
  </si>
  <si>
    <t>Amount you need yearly from savings</t>
  </si>
  <si>
    <t>Total Income Needed Year 1</t>
  </si>
  <si>
    <t xml:space="preserve">Yearly Income Needed in First Year </t>
  </si>
  <si>
    <t>Savings and Investments including IRA, 401K</t>
  </si>
  <si>
    <t>Quick Calculation</t>
  </si>
  <si>
    <t>What is needed according to financial experts = (Amount you need Yearly from savings)/(Average Investment Growth Rate Above Inflation)</t>
  </si>
  <si>
    <t>Total Yearly Growth Rate of Investments=</t>
  </si>
  <si>
    <r>
      <t xml:space="preserve">Corollary: You should Withdraw each Year no more than your </t>
    </r>
    <r>
      <rPr>
        <b/>
        <u/>
        <sz val="14"/>
        <color theme="1"/>
        <rFont val="Calibri"/>
        <family val="2"/>
        <scheme val="minor"/>
      </rPr>
      <t xml:space="preserve">Average </t>
    </r>
    <r>
      <rPr>
        <b/>
        <sz val="14"/>
        <color theme="1"/>
        <rFont val="Calibri"/>
        <family val="2"/>
        <scheme val="minor"/>
      </rPr>
      <t xml:space="preserve">Investment Growth rate </t>
    </r>
    <r>
      <rPr>
        <b/>
        <u/>
        <sz val="14"/>
        <color theme="1"/>
        <rFont val="Calibri"/>
        <family val="2"/>
        <scheme val="minor"/>
      </rPr>
      <t>Above</t>
    </r>
    <r>
      <rPr>
        <b/>
        <sz val="14"/>
        <color theme="1"/>
        <rFont val="Calibri"/>
        <family val="2"/>
        <scheme val="minor"/>
      </rPr>
      <t xml:space="preserve"> Inflation</t>
    </r>
  </si>
  <si>
    <t>Critical Mass needed now</t>
  </si>
  <si>
    <r>
      <rPr>
        <b/>
        <sz val="14"/>
        <color theme="1"/>
        <rFont val="Calibri"/>
        <family val="2"/>
        <scheme val="minor"/>
      </rPr>
      <t>Average</t>
    </r>
    <r>
      <rPr>
        <sz val="14"/>
        <color theme="1"/>
        <rFont val="Calibri"/>
        <family val="2"/>
        <scheme val="minor"/>
      </rPr>
      <t xml:space="preserve"> Yearly Growth of investments </t>
    </r>
    <r>
      <rPr>
        <b/>
        <sz val="14"/>
        <color theme="1"/>
        <rFont val="Calibri"/>
        <family val="2"/>
        <scheme val="minor"/>
      </rPr>
      <t>above</t>
    </r>
    <r>
      <rPr>
        <sz val="14"/>
        <color theme="1"/>
        <rFont val="Calibri"/>
        <family val="2"/>
        <scheme val="minor"/>
      </rPr>
      <t xml:space="preserve"> the inflation rate</t>
    </r>
  </si>
  <si>
    <r>
      <t xml:space="preserve">Average Growth of investments </t>
    </r>
    <r>
      <rPr>
        <b/>
        <sz val="14"/>
        <color theme="1"/>
        <rFont val="Calibri"/>
        <family val="2"/>
        <scheme val="minor"/>
      </rPr>
      <t>above</t>
    </r>
    <r>
      <rPr>
        <sz val="14"/>
        <color theme="1"/>
        <rFont val="Calibri"/>
        <family val="2"/>
        <scheme val="minor"/>
      </rPr>
      <t xml:space="preserve"> the inflation rate (assumes 50-50 mix of stock and bonds)</t>
    </r>
  </si>
  <si>
    <t>Average Investment Growth Rate with Inflation=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</si>
</sst>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/>
    <xf numFmtId="165" fontId="5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8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166" fontId="3" fillId="0" borderId="0" xfId="0" applyNumberFormat="1" applyFont="1"/>
    <xf numFmtId="166" fontId="3" fillId="0" borderId="0" xfId="0" applyNumberFormat="1" applyFont="1" applyAlignment="1">
      <alignment wrapText="1"/>
    </xf>
    <xf numFmtId="166" fontId="3" fillId="0" borderId="0" xfId="0" applyNumberFormat="1" applyFont="1" applyAlignment="1"/>
    <xf numFmtId="166" fontId="10" fillId="0" borderId="0" xfId="0" applyNumberFormat="1" applyFont="1"/>
    <xf numFmtId="166" fontId="1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9</xdr:col>
      <xdr:colOff>381000</xdr:colOff>
      <xdr:row>12</xdr:row>
      <xdr:rowOff>38100</xdr:rowOff>
    </xdr:to>
    <xdr:pic>
      <xdr:nvPicPr>
        <xdr:cNvPr id="2" name="Picture 1" descr="http://goodcents.pocketsmith.com/wp-content/uploads/2010/03/Budgeting_Pig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561975"/>
          <a:ext cx="2819400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0</xdr:rowOff>
    </xdr:from>
    <xdr:to>
      <xdr:col>8</xdr:col>
      <xdr:colOff>38100</xdr:colOff>
      <xdr:row>5</xdr:row>
      <xdr:rowOff>85262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886575" y="0"/>
          <a:ext cx="3781425" cy="24455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38100</xdr:rowOff>
    </xdr:from>
    <xdr:to>
      <xdr:col>0</xdr:col>
      <xdr:colOff>2857500</xdr:colOff>
      <xdr:row>32</xdr:row>
      <xdr:rowOff>133350</xdr:rowOff>
    </xdr:to>
    <xdr:pic>
      <xdr:nvPicPr>
        <xdr:cNvPr id="2" name="Picture 1" descr="http://cache.lifehacker.com/assets/images/17/2012/01/medium_536a81ab82cea5d6b510875af83ff0f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"/>
          <a:ext cx="285750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9" workbookViewId="0">
      <selection activeCell="B14" sqref="B14"/>
    </sheetView>
  </sheetViews>
  <sheetFormatPr defaultRowHeight="14.4" x14ac:dyDescent="0.3"/>
  <cols>
    <col min="1" max="1" width="33.6640625" style="1" customWidth="1"/>
    <col min="2" max="2" width="14.33203125" bestFit="1" customWidth="1"/>
  </cols>
  <sheetData>
    <row r="1" spans="1:3" ht="25.95" x14ac:dyDescent="0.5">
      <c r="C1" s="3" t="s">
        <v>10</v>
      </c>
    </row>
    <row r="2" spans="1:3" s="4" customFormat="1" ht="18.75" x14ac:dyDescent="0.3">
      <c r="A2" s="9" t="s">
        <v>11</v>
      </c>
      <c r="B2" s="10" t="s">
        <v>12</v>
      </c>
    </row>
    <row r="3" spans="1:3" ht="18.75" x14ac:dyDescent="0.3">
      <c r="A3" s="5" t="s">
        <v>28</v>
      </c>
      <c r="B3" s="6">
        <f>200*52</f>
        <v>10400</v>
      </c>
    </row>
    <row r="4" spans="1:3" ht="18.75" x14ac:dyDescent="0.3">
      <c r="A4" s="5" t="s">
        <v>26</v>
      </c>
      <c r="B4" s="6">
        <f>40*20</f>
        <v>800</v>
      </c>
    </row>
    <row r="5" spans="1:3" ht="18.75" x14ac:dyDescent="0.3">
      <c r="A5" s="5" t="s">
        <v>13</v>
      </c>
      <c r="B5" s="6">
        <v>2000</v>
      </c>
    </row>
    <row r="6" spans="1:3" ht="18.75" x14ac:dyDescent="0.3">
      <c r="A6" s="5" t="s">
        <v>14</v>
      </c>
      <c r="B6" s="6">
        <f>150*12</f>
        <v>1800</v>
      </c>
    </row>
    <row r="7" spans="1:3" ht="18.75" x14ac:dyDescent="0.3">
      <c r="A7" s="5" t="s">
        <v>15</v>
      </c>
      <c r="B7" s="6">
        <f>100*12</f>
        <v>1200</v>
      </c>
    </row>
    <row r="8" spans="1:3" ht="18.75" x14ac:dyDescent="0.3">
      <c r="A8" s="5" t="s">
        <v>16</v>
      </c>
      <c r="B8" s="6">
        <f>100*12</f>
        <v>1200</v>
      </c>
    </row>
    <row r="9" spans="1:3" ht="18.75" x14ac:dyDescent="0.3">
      <c r="A9" s="5" t="s">
        <v>17</v>
      </c>
      <c r="B9" s="6"/>
    </row>
    <row r="10" spans="1:3" ht="18.75" x14ac:dyDescent="0.3">
      <c r="A10" s="5" t="s">
        <v>29</v>
      </c>
      <c r="B10" s="6">
        <v>2000</v>
      </c>
      <c r="C10" s="7"/>
    </row>
    <row r="11" spans="1:3" ht="18.75" x14ac:dyDescent="0.3">
      <c r="A11" s="5" t="s">
        <v>18</v>
      </c>
      <c r="B11" s="6">
        <v>5000</v>
      </c>
      <c r="C11" s="7"/>
    </row>
    <row r="12" spans="1:3" ht="18.75" x14ac:dyDescent="0.3">
      <c r="A12" s="5" t="s">
        <v>19</v>
      </c>
      <c r="B12" s="6">
        <v>1200</v>
      </c>
      <c r="C12" s="7"/>
    </row>
    <row r="13" spans="1:3" ht="37.5" x14ac:dyDescent="0.3">
      <c r="A13" s="5" t="s">
        <v>34</v>
      </c>
      <c r="B13" s="6">
        <v>3000</v>
      </c>
      <c r="C13" s="7"/>
    </row>
    <row r="14" spans="1:3" ht="18.75" x14ac:dyDescent="0.3">
      <c r="A14" s="5" t="s">
        <v>23</v>
      </c>
      <c r="B14" s="6">
        <f>52*100</f>
        <v>5200</v>
      </c>
      <c r="C14" s="7"/>
    </row>
    <row r="15" spans="1:3" ht="18.75" x14ac:dyDescent="0.3">
      <c r="A15" s="5" t="s">
        <v>20</v>
      </c>
      <c r="B15" s="6">
        <f>1200</f>
        <v>1200</v>
      </c>
      <c r="C15" s="7"/>
    </row>
    <row r="16" spans="1:3" ht="37.5" x14ac:dyDescent="0.3">
      <c r="A16" s="5" t="s">
        <v>21</v>
      </c>
      <c r="B16" s="6">
        <f>500*12</f>
        <v>6000</v>
      </c>
      <c r="C16" s="7"/>
    </row>
    <row r="17" spans="1:3" ht="18.75" x14ac:dyDescent="0.3">
      <c r="A17" s="5" t="s">
        <v>22</v>
      </c>
      <c r="B17" s="6">
        <f>300*12</f>
        <v>3600</v>
      </c>
      <c r="C17" s="7"/>
    </row>
    <row r="18" spans="1:3" ht="18.75" x14ac:dyDescent="0.3">
      <c r="A18" s="5" t="s">
        <v>31</v>
      </c>
      <c r="B18" s="6">
        <f>200*12</f>
        <v>2400</v>
      </c>
      <c r="C18" s="7"/>
    </row>
    <row r="19" spans="1:3" ht="18.75" x14ac:dyDescent="0.3">
      <c r="A19" s="5" t="s">
        <v>24</v>
      </c>
      <c r="B19" s="6">
        <v>200</v>
      </c>
      <c r="C19" s="7"/>
    </row>
    <row r="20" spans="1:3" ht="18.75" x14ac:dyDescent="0.3">
      <c r="A20" s="5" t="s">
        <v>25</v>
      </c>
      <c r="B20" s="6">
        <v>3000</v>
      </c>
      <c r="C20" s="7"/>
    </row>
    <row r="21" spans="1:3" ht="18.75" x14ac:dyDescent="0.3">
      <c r="A21" s="5" t="s">
        <v>27</v>
      </c>
      <c r="B21" s="6">
        <v>1000</v>
      </c>
      <c r="C21" s="7"/>
    </row>
    <row r="22" spans="1:3" ht="18.75" x14ac:dyDescent="0.3">
      <c r="A22" s="5" t="s">
        <v>30</v>
      </c>
      <c r="B22" s="6">
        <v>3000</v>
      </c>
      <c r="C22" s="7"/>
    </row>
    <row r="23" spans="1:3" ht="18.75" x14ac:dyDescent="0.3">
      <c r="A23" s="5" t="s">
        <v>32</v>
      </c>
      <c r="B23" s="6">
        <v>2000</v>
      </c>
      <c r="C23" s="7"/>
    </row>
    <row r="24" spans="1:3" ht="18.75" x14ac:dyDescent="0.3">
      <c r="A24" s="5" t="s">
        <v>33</v>
      </c>
      <c r="B24" s="6">
        <v>5000</v>
      </c>
      <c r="C24" s="7"/>
    </row>
    <row r="25" spans="1:3" ht="18.75" x14ac:dyDescent="0.3">
      <c r="A25" s="5" t="s">
        <v>36</v>
      </c>
      <c r="B25" s="6">
        <v>2000</v>
      </c>
      <c r="C25" s="7"/>
    </row>
    <row r="26" spans="1:3" ht="18" x14ac:dyDescent="0.35">
      <c r="A26" s="5"/>
      <c r="B26" s="6"/>
      <c r="C26" s="7"/>
    </row>
    <row r="27" spans="1:3" s="4" customFormat="1" ht="18" x14ac:dyDescent="0.35">
      <c r="A27" s="9" t="s">
        <v>43</v>
      </c>
      <c r="B27" s="14">
        <f>SUM(B3:B26)</f>
        <v>63200</v>
      </c>
      <c r="C27" s="10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B1" workbookViewId="0">
      <selection activeCell="C4" sqref="C4"/>
    </sheetView>
  </sheetViews>
  <sheetFormatPr defaultRowHeight="14.4" x14ac:dyDescent="0.3"/>
  <cols>
    <col min="1" max="1" width="43.5546875" customWidth="1"/>
    <col min="2" max="2" width="19.44140625" customWidth="1"/>
    <col min="3" max="3" width="23.88671875" customWidth="1"/>
    <col min="5" max="5" width="18.33203125" customWidth="1"/>
    <col min="6" max="6" width="14.44140625" customWidth="1"/>
    <col min="7" max="7" width="14.109375" customWidth="1"/>
    <col min="8" max="8" width="16.5546875" customWidth="1"/>
    <col min="9" max="9" width="19.5546875" customWidth="1"/>
    <col min="10" max="10" width="20.44140625" customWidth="1"/>
  </cols>
  <sheetData>
    <row r="1" spans="1:11" ht="28.5" x14ac:dyDescent="0.45">
      <c r="A1" s="15" t="s">
        <v>9</v>
      </c>
    </row>
    <row r="2" spans="1:11" ht="30" customHeight="1" x14ac:dyDescent="0.3">
      <c r="A2" s="5" t="s">
        <v>0</v>
      </c>
      <c r="B2" s="18">
        <v>0.03</v>
      </c>
      <c r="C2" s="7"/>
      <c r="D2" s="7"/>
      <c r="E2" s="7"/>
      <c r="F2" s="7"/>
      <c r="G2" s="7"/>
      <c r="H2" s="7"/>
      <c r="I2" s="7"/>
      <c r="J2" s="7"/>
      <c r="K2" s="7"/>
    </row>
    <row r="3" spans="1:11" ht="55.2" customHeight="1" x14ac:dyDescent="0.35">
      <c r="A3" s="5" t="s">
        <v>52</v>
      </c>
      <c r="B3" s="21">
        <v>0.03</v>
      </c>
      <c r="C3" s="19" t="s">
        <v>53</v>
      </c>
      <c r="D3" s="18">
        <f>B3+B2</f>
        <v>0.06</v>
      </c>
      <c r="E3" s="7"/>
      <c r="G3" s="7"/>
      <c r="H3" s="7"/>
      <c r="I3" s="7"/>
      <c r="J3" s="7"/>
      <c r="K3" s="7"/>
    </row>
    <row r="4" spans="1:11" ht="30" customHeight="1" x14ac:dyDescent="0.3">
      <c r="A4" s="5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42" customHeight="1" x14ac:dyDescent="0.3">
      <c r="A5" s="5" t="s">
        <v>44</v>
      </c>
      <c r="B5" s="6">
        <f>Budget!B27</f>
        <v>63200</v>
      </c>
      <c r="C5" s="7"/>
      <c r="D5" s="7"/>
      <c r="E5" s="7"/>
      <c r="F5" s="7"/>
      <c r="G5" s="7"/>
      <c r="H5" s="7"/>
      <c r="I5" s="7"/>
      <c r="J5" s="7"/>
      <c r="K5" s="7"/>
    </row>
    <row r="6" spans="1:11" ht="30" customHeight="1" x14ac:dyDescent="0.3">
      <c r="A6" s="5" t="s">
        <v>4</v>
      </c>
      <c r="B6" s="6">
        <v>1200</v>
      </c>
      <c r="C6" s="7"/>
      <c r="D6" s="7"/>
      <c r="E6" s="7"/>
      <c r="F6" s="7"/>
      <c r="G6" s="7"/>
      <c r="H6" s="7"/>
      <c r="I6" s="7"/>
      <c r="J6" s="7"/>
      <c r="K6" s="7"/>
    </row>
    <row r="7" spans="1:11" ht="18.75" x14ac:dyDescent="0.3">
      <c r="A7" s="5" t="s">
        <v>35</v>
      </c>
      <c r="B7" s="6">
        <v>1200</v>
      </c>
      <c r="C7" s="7"/>
      <c r="D7" s="7"/>
      <c r="E7" s="7"/>
      <c r="F7" s="7"/>
      <c r="G7" s="7"/>
      <c r="H7" s="7"/>
      <c r="I7" s="7"/>
      <c r="J7" s="7"/>
      <c r="K7" s="7"/>
    </row>
    <row r="8" spans="1:11" ht="37.5" x14ac:dyDescent="0.3">
      <c r="A8" s="5" t="s">
        <v>45</v>
      </c>
      <c r="B8" s="6">
        <v>500000</v>
      </c>
      <c r="C8" s="7"/>
      <c r="D8" s="12" t="s">
        <v>5</v>
      </c>
      <c r="E8" s="12" t="s">
        <v>38</v>
      </c>
      <c r="F8" s="13" t="s">
        <v>40</v>
      </c>
      <c r="G8" s="13" t="s">
        <v>41</v>
      </c>
      <c r="H8" s="13" t="s">
        <v>39</v>
      </c>
      <c r="I8" s="12" t="s">
        <v>37</v>
      </c>
      <c r="J8" s="12" t="s">
        <v>6</v>
      </c>
      <c r="K8" s="7"/>
    </row>
    <row r="9" spans="1:11" ht="18.75" x14ac:dyDescent="0.3">
      <c r="A9" s="7"/>
      <c r="B9" s="6"/>
      <c r="C9" s="7"/>
      <c r="D9" s="12"/>
      <c r="E9" s="12"/>
      <c r="F9" s="13"/>
      <c r="G9" s="13"/>
      <c r="H9" s="13"/>
      <c r="I9" s="12"/>
      <c r="J9" s="11">
        <f>B8</f>
        <v>500000</v>
      </c>
      <c r="K9" s="7"/>
    </row>
    <row r="10" spans="1:11" ht="18.75" x14ac:dyDescent="0.3">
      <c r="A10" s="5" t="s">
        <v>3</v>
      </c>
      <c r="B10" s="7"/>
      <c r="C10" s="7"/>
      <c r="D10" s="7">
        <v>1</v>
      </c>
      <c r="E10" s="6">
        <f>B5</f>
        <v>63200</v>
      </c>
      <c r="F10" s="6">
        <f>B7*12</f>
        <v>14400</v>
      </c>
      <c r="G10" s="6">
        <f>(B6*12)</f>
        <v>14400</v>
      </c>
      <c r="H10" s="6">
        <f>E10-F10-G10</f>
        <v>34400</v>
      </c>
      <c r="I10" s="11">
        <f>(J9-(H10/2))*(1+$D$3)</f>
        <v>511768</v>
      </c>
      <c r="J10" s="11">
        <f>I10-H10</f>
        <v>477368</v>
      </c>
      <c r="K10" s="7"/>
    </row>
    <row r="11" spans="1:11" ht="18.75" x14ac:dyDescent="0.3">
      <c r="A11" s="7"/>
      <c r="B11" s="7"/>
      <c r="C11" s="7"/>
      <c r="D11" s="7">
        <f>D10+1</f>
        <v>2</v>
      </c>
      <c r="E11" s="6">
        <f>E10*(1+$B$2)</f>
        <v>65096</v>
      </c>
      <c r="F11" s="6">
        <f>F10</f>
        <v>14400</v>
      </c>
      <c r="G11" s="6">
        <f>G10*(1+B$2)</f>
        <v>14832</v>
      </c>
      <c r="H11" s="6">
        <f t="shared" ref="H11:H29" si="0">E11-F11-G11</f>
        <v>35864</v>
      </c>
      <c r="I11" s="11">
        <f t="shared" ref="I11:I39" si="1">(J10-(H11/2))*(1+$D$3)</f>
        <v>487002.16000000003</v>
      </c>
      <c r="J11" s="11">
        <f t="shared" ref="J11:J39" si="2">I11-H11</f>
        <v>451138.16000000003</v>
      </c>
      <c r="K11" s="7"/>
    </row>
    <row r="12" spans="1:11" ht="18.75" x14ac:dyDescent="0.3">
      <c r="A12" s="7"/>
      <c r="B12" s="7"/>
      <c r="C12" s="7"/>
      <c r="D12" s="7">
        <f t="shared" ref="D12:D29" si="3">D11+1</f>
        <v>3</v>
      </c>
      <c r="E12" s="6">
        <f t="shared" ref="E12:E39" si="4">E11*(1+$B$2)</f>
        <v>67048.88</v>
      </c>
      <c r="F12" s="6">
        <f>F11</f>
        <v>14400</v>
      </c>
      <c r="G12" s="6">
        <f t="shared" ref="G12:G39" si="5">G11*(1+B$2)</f>
        <v>15276.960000000001</v>
      </c>
      <c r="H12" s="6">
        <f t="shared" si="0"/>
        <v>37371.920000000006</v>
      </c>
      <c r="I12" s="11">
        <f t="shared" si="1"/>
        <v>458399.33200000005</v>
      </c>
      <c r="J12" s="11">
        <f t="shared" si="2"/>
        <v>421027.41200000007</v>
      </c>
      <c r="K12" s="7"/>
    </row>
    <row r="13" spans="1:11" ht="18.75" x14ac:dyDescent="0.3">
      <c r="A13" s="7"/>
      <c r="B13" s="7"/>
      <c r="C13" s="7"/>
      <c r="D13" s="7">
        <f t="shared" si="3"/>
        <v>4</v>
      </c>
      <c r="E13" s="6">
        <f t="shared" si="4"/>
        <v>69060.346400000009</v>
      </c>
      <c r="F13" s="6">
        <f>F12</f>
        <v>14400</v>
      </c>
      <c r="G13" s="6">
        <f t="shared" si="5"/>
        <v>15735.268800000002</v>
      </c>
      <c r="H13" s="6">
        <f t="shared" si="0"/>
        <v>38925.077600000004</v>
      </c>
      <c r="I13" s="11">
        <f t="shared" si="1"/>
        <v>425658.7655920001</v>
      </c>
      <c r="J13" s="11">
        <f t="shared" si="2"/>
        <v>386733.68799200008</v>
      </c>
      <c r="K13" s="7"/>
    </row>
    <row r="14" spans="1:11" ht="18.75" x14ac:dyDescent="0.3">
      <c r="A14" s="7"/>
      <c r="B14" s="7"/>
      <c r="C14" s="7"/>
      <c r="D14" s="7">
        <f t="shared" si="3"/>
        <v>5</v>
      </c>
      <c r="E14" s="6">
        <f t="shared" si="4"/>
        <v>71132.156792000009</v>
      </c>
      <c r="F14" s="6">
        <f t="shared" ref="F14:F15" si="6">F13</f>
        <v>14400</v>
      </c>
      <c r="G14" s="6">
        <f t="shared" si="5"/>
        <v>16207.326864000002</v>
      </c>
      <c r="H14" s="6">
        <f t="shared" si="0"/>
        <v>40524.829928000006</v>
      </c>
      <c r="I14" s="11">
        <f t="shared" si="1"/>
        <v>388459.54940968013</v>
      </c>
      <c r="J14" s="11">
        <f t="shared" si="2"/>
        <v>347934.71948168013</v>
      </c>
      <c r="K14" s="7"/>
    </row>
    <row r="15" spans="1:11" ht="18.75" x14ac:dyDescent="0.3">
      <c r="A15" s="7"/>
      <c r="B15" s="7"/>
      <c r="C15" s="7"/>
      <c r="D15" s="7">
        <f t="shared" si="3"/>
        <v>6</v>
      </c>
      <c r="E15" s="6">
        <f t="shared" si="4"/>
        <v>73266.121495760017</v>
      </c>
      <c r="F15" s="6">
        <f t="shared" si="6"/>
        <v>14400</v>
      </c>
      <c r="G15" s="6">
        <f t="shared" si="5"/>
        <v>16693.546669920004</v>
      </c>
      <c r="H15" s="6">
        <f t="shared" si="0"/>
        <v>42172.574825840013</v>
      </c>
      <c r="I15" s="11">
        <f t="shared" si="1"/>
        <v>346459.33799288579</v>
      </c>
      <c r="J15" s="11">
        <f t="shared" si="2"/>
        <v>304286.76316704578</v>
      </c>
      <c r="K15" s="7"/>
    </row>
    <row r="16" spans="1:11" ht="18.75" x14ac:dyDescent="0.3">
      <c r="A16" s="7"/>
      <c r="B16" s="7"/>
      <c r="C16" s="7"/>
      <c r="D16" s="7">
        <f t="shared" si="3"/>
        <v>7</v>
      </c>
      <c r="E16" s="6">
        <f t="shared" si="4"/>
        <v>75464.105140632819</v>
      </c>
      <c r="F16" s="6">
        <f>F15</f>
        <v>14400</v>
      </c>
      <c r="G16" s="6">
        <f t="shared" si="5"/>
        <v>17194.353070017605</v>
      </c>
      <c r="H16" s="6">
        <f t="shared" si="0"/>
        <v>43869.752070615214</v>
      </c>
      <c r="I16" s="11">
        <f t="shared" si="1"/>
        <v>299293.00035964249</v>
      </c>
      <c r="J16" s="11">
        <f t="shared" si="2"/>
        <v>255423.24828902728</v>
      </c>
      <c r="K16" s="7"/>
    </row>
    <row r="17" spans="1:11" ht="18.75" x14ac:dyDescent="0.3">
      <c r="A17" s="7"/>
      <c r="B17" s="7"/>
      <c r="C17" s="7"/>
      <c r="D17" s="7">
        <f t="shared" si="3"/>
        <v>8</v>
      </c>
      <c r="E17" s="6">
        <f t="shared" si="4"/>
        <v>77728.0282948518</v>
      </c>
      <c r="F17" s="6">
        <f t="shared" ref="F17:F18" si="7">F16</f>
        <v>14400</v>
      </c>
      <c r="G17" s="6">
        <f t="shared" si="5"/>
        <v>17710.183662118136</v>
      </c>
      <c r="H17" s="6">
        <f t="shared" si="0"/>
        <v>45617.844632733664</v>
      </c>
      <c r="I17" s="11">
        <f t="shared" si="1"/>
        <v>246571.18553102008</v>
      </c>
      <c r="J17" s="11">
        <f t="shared" si="2"/>
        <v>200953.34089828641</v>
      </c>
      <c r="K17" s="7"/>
    </row>
    <row r="18" spans="1:11" ht="18.75" x14ac:dyDescent="0.3">
      <c r="A18" s="7"/>
      <c r="B18" s="7"/>
      <c r="C18" s="7"/>
      <c r="D18" s="7">
        <f t="shared" si="3"/>
        <v>9</v>
      </c>
      <c r="E18" s="6">
        <f t="shared" si="4"/>
        <v>80059.86914369736</v>
      </c>
      <c r="F18" s="6">
        <f t="shared" si="7"/>
        <v>14400</v>
      </c>
      <c r="G18" s="6">
        <f t="shared" si="5"/>
        <v>18241.489171981681</v>
      </c>
      <c r="H18" s="6">
        <f t="shared" si="0"/>
        <v>47418.37997171568</v>
      </c>
      <c r="I18" s="11">
        <f t="shared" si="1"/>
        <v>187878.7999671743</v>
      </c>
      <c r="J18" s="11">
        <f t="shared" si="2"/>
        <v>140460.41999545862</v>
      </c>
      <c r="K18" s="7"/>
    </row>
    <row r="19" spans="1:11" ht="18.75" x14ac:dyDescent="0.3">
      <c r="A19" s="7"/>
      <c r="B19" s="7"/>
      <c r="C19" s="7"/>
      <c r="D19" s="7">
        <f t="shared" si="3"/>
        <v>10</v>
      </c>
      <c r="E19" s="6">
        <f t="shared" si="4"/>
        <v>82461.665218008289</v>
      </c>
      <c r="F19" s="6">
        <f>F18</f>
        <v>14400</v>
      </c>
      <c r="G19" s="6">
        <f t="shared" si="5"/>
        <v>18788.733847141131</v>
      </c>
      <c r="H19" s="6">
        <f t="shared" si="0"/>
        <v>49272.931370867154</v>
      </c>
      <c r="I19" s="11">
        <f t="shared" si="1"/>
        <v>122773.39156862655</v>
      </c>
      <c r="J19" s="11">
        <f t="shared" si="2"/>
        <v>73500.460197759399</v>
      </c>
      <c r="K19" s="7"/>
    </row>
    <row r="20" spans="1:11" ht="18.75" x14ac:dyDescent="0.3">
      <c r="A20" s="7"/>
      <c r="B20" s="7"/>
      <c r="C20" s="7"/>
      <c r="D20" s="7">
        <f t="shared" si="3"/>
        <v>11</v>
      </c>
      <c r="E20" s="6">
        <f t="shared" si="4"/>
        <v>84935.515174548535</v>
      </c>
      <c r="F20" s="6">
        <f t="shared" ref="F20:F21" si="8">F19</f>
        <v>14400</v>
      </c>
      <c r="G20" s="6">
        <f t="shared" si="5"/>
        <v>19352.395862555364</v>
      </c>
      <c r="H20" s="6">
        <f t="shared" si="0"/>
        <v>51183.11931199317</v>
      </c>
      <c r="I20" s="11">
        <f t="shared" si="1"/>
        <v>50783.434574268584</v>
      </c>
      <c r="J20" s="11">
        <f t="shared" si="2"/>
        <v>-399.68473772458674</v>
      </c>
      <c r="K20" s="7"/>
    </row>
    <row r="21" spans="1:11" ht="18.75" x14ac:dyDescent="0.3">
      <c r="A21" s="7"/>
      <c r="B21" s="7"/>
      <c r="C21" s="7"/>
      <c r="D21" s="7">
        <f t="shared" si="3"/>
        <v>12</v>
      </c>
      <c r="E21" s="6">
        <f t="shared" si="4"/>
        <v>87483.580629784992</v>
      </c>
      <c r="F21" s="6">
        <f t="shared" si="8"/>
        <v>14400</v>
      </c>
      <c r="G21" s="6">
        <f t="shared" si="5"/>
        <v>19932.967738432024</v>
      </c>
      <c r="H21" s="6">
        <f t="shared" si="0"/>
        <v>53150.612891352968</v>
      </c>
      <c r="I21" s="11">
        <f t="shared" si="1"/>
        <v>-28593.490654405137</v>
      </c>
      <c r="J21" s="11">
        <f t="shared" si="2"/>
        <v>-81744.103545758102</v>
      </c>
      <c r="K21" s="7"/>
    </row>
    <row r="22" spans="1:11" ht="18" x14ac:dyDescent="0.35">
      <c r="A22" s="7"/>
      <c r="B22" s="7"/>
      <c r="C22" s="7"/>
      <c r="D22" s="7">
        <f t="shared" si="3"/>
        <v>13</v>
      </c>
      <c r="E22" s="6">
        <f t="shared" si="4"/>
        <v>90108.088048678546</v>
      </c>
      <c r="F22" s="6">
        <f>F13</f>
        <v>14400</v>
      </c>
      <c r="G22" s="6">
        <f t="shared" si="5"/>
        <v>20530.956770584984</v>
      </c>
      <c r="H22" s="6">
        <f t="shared" si="0"/>
        <v>55177.131278093562</v>
      </c>
      <c r="I22" s="11">
        <f t="shared" si="1"/>
        <v>-115892.62933589317</v>
      </c>
      <c r="J22" s="11">
        <f t="shared" si="2"/>
        <v>-171069.76061398673</v>
      </c>
      <c r="K22" s="7"/>
    </row>
    <row r="23" spans="1:11" ht="18" x14ac:dyDescent="0.35">
      <c r="A23" s="7"/>
      <c r="B23" s="7"/>
      <c r="C23" s="7"/>
      <c r="D23" s="7">
        <f t="shared" si="3"/>
        <v>14</v>
      </c>
      <c r="E23" s="6">
        <f t="shared" si="4"/>
        <v>92811.330690138901</v>
      </c>
      <c r="F23" s="6">
        <f t="shared" ref="F23:F24" si="9">F22</f>
        <v>14400</v>
      </c>
      <c r="G23" s="6">
        <f t="shared" si="5"/>
        <v>21146.885473702536</v>
      </c>
      <c r="H23" s="6">
        <f t="shared" si="0"/>
        <v>57264.445216436361</v>
      </c>
      <c r="I23" s="11">
        <f t="shared" si="1"/>
        <v>-211684.10221553722</v>
      </c>
      <c r="J23" s="11">
        <f t="shared" si="2"/>
        <v>-268948.54743197357</v>
      </c>
      <c r="K23" s="7"/>
    </row>
    <row r="24" spans="1:11" ht="18" x14ac:dyDescent="0.35">
      <c r="A24" s="7"/>
      <c r="B24" s="7"/>
      <c r="C24" s="7"/>
      <c r="D24" s="7">
        <f t="shared" si="3"/>
        <v>15</v>
      </c>
      <c r="E24" s="6">
        <f t="shared" si="4"/>
        <v>95595.670610843066</v>
      </c>
      <c r="F24" s="6">
        <f t="shared" si="9"/>
        <v>14400</v>
      </c>
      <c r="G24" s="6">
        <f t="shared" si="5"/>
        <v>21781.292037913612</v>
      </c>
      <c r="H24" s="6">
        <f t="shared" si="0"/>
        <v>59414.378572929454</v>
      </c>
      <c r="I24" s="11">
        <f t="shared" si="1"/>
        <v>-316575.08092154458</v>
      </c>
      <c r="J24" s="11">
        <f t="shared" si="2"/>
        <v>-375989.45949447405</v>
      </c>
      <c r="K24" s="7"/>
    </row>
    <row r="25" spans="1:11" ht="18" x14ac:dyDescent="0.35">
      <c r="A25" s="7"/>
      <c r="B25" s="7"/>
      <c r="C25" s="7"/>
      <c r="D25" s="7">
        <f t="shared" si="3"/>
        <v>16</v>
      </c>
      <c r="E25" s="6">
        <f t="shared" si="4"/>
        <v>98463.540729168366</v>
      </c>
      <c r="F25" s="6">
        <f>F16</f>
        <v>14400</v>
      </c>
      <c r="G25" s="6">
        <f t="shared" si="5"/>
        <v>22434.73079905102</v>
      </c>
      <c r="H25" s="6">
        <f t="shared" si="0"/>
        <v>61628.80993011735</v>
      </c>
      <c r="I25" s="11">
        <f t="shared" si="1"/>
        <v>-431212.09632710472</v>
      </c>
      <c r="J25" s="11">
        <f t="shared" si="2"/>
        <v>-492840.90625722206</v>
      </c>
      <c r="K25" s="7"/>
    </row>
    <row r="26" spans="1:11" ht="18" x14ac:dyDescent="0.35">
      <c r="A26" s="7"/>
      <c r="B26" s="7"/>
      <c r="C26" s="7"/>
      <c r="D26" s="7">
        <f t="shared" si="3"/>
        <v>17</v>
      </c>
      <c r="E26" s="6">
        <f t="shared" si="4"/>
        <v>101417.44695104341</v>
      </c>
      <c r="F26" s="6">
        <f t="shared" ref="F26:F27" si="10">F25</f>
        <v>14400</v>
      </c>
      <c r="G26" s="6">
        <f t="shared" si="5"/>
        <v>23107.77272302255</v>
      </c>
      <c r="H26" s="6">
        <f t="shared" si="0"/>
        <v>63909.674228020864</v>
      </c>
      <c r="I26" s="11">
        <f t="shared" si="1"/>
        <v>-556283.48797350656</v>
      </c>
      <c r="J26" s="11">
        <f t="shared" si="2"/>
        <v>-620193.16220152739</v>
      </c>
      <c r="K26" s="7"/>
    </row>
    <row r="27" spans="1:11" ht="18" x14ac:dyDescent="0.35">
      <c r="A27" s="7"/>
      <c r="B27" s="7"/>
      <c r="C27" s="7"/>
      <c r="D27" s="7">
        <f t="shared" si="3"/>
        <v>18</v>
      </c>
      <c r="E27" s="6">
        <f t="shared" si="4"/>
        <v>104459.97035957471</v>
      </c>
      <c r="F27" s="6">
        <f t="shared" si="10"/>
        <v>14400</v>
      </c>
      <c r="G27" s="6">
        <f t="shared" si="5"/>
        <v>23801.005904713227</v>
      </c>
      <c r="H27" s="6">
        <f t="shared" si="0"/>
        <v>66258.964454861489</v>
      </c>
      <c r="I27" s="11">
        <f t="shared" si="1"/>
        <v>-692522.00309469574</v>
      </c>
      <c r="J27" s="11">
        <f t="shared" si="2"/>
        <v>-758780.96754955722</v>
      </c>
      <c r="K27" s="7"/>
    </row>
    <row r="28" spans="1:11" ht="18" x14ac:dyDescent="0.35">
      <c r="A28" s="7"/>
      <c r="B28" s="7"/>
      <c r="C28" s="7"/>
      <c r="D28" s="7">
        <f t="shared" si="3"/>
        <v>19</v>
      </c>
      <c r="E28" s="6">
        <f t="shared" si="4"/>
        <v>107593.76947036196</v>
      </c>
      <c r="F28" s="6">
        <f>F19</f>
        <v>14400</v>
      </c>
      <c r="G28" s="6">
        <f t="shared" si="5"/>
        <v>24515.036081854625</v>
      </c>
      <c r="H28" s="6">
        <f t="shared" si="0"/>
        <v>68678.733388507331</v>
      </c>
      <c r="I28" s="11">
        <f t="shared" si="1"/>
        <v>-840707.55429843953</v>
      </c>
      <c r="J28" s="11">
        <f t="shared" si="2"/>
        <v>-909386.2876869468</v>
      </c>
      <c r="K28" s="7"/>
    </row>
    <row r="29" spans="1:11" ht="18" x14ac:dyDescent="0.35">
      <c r="A29" s="7"/>
      <c r="B29" s="7"/>
      <c r="C29" s="7"/>
      <c r="D29" s="7">
        <f t="shared" si="3"/>
        <v>20</v>
      </c>
      <c r="E29" s="6">
        <f t="shared" si="4"/>
        <v>110821.58255447283</v>
      </c>
      <c r="F29" s="6">
        <f t="shared" ref="F29:F39" si="11">F28</f>
        <v>14400</v>
      </c>
      <c r="G29" s="6">
        <f t="shared" si="5"/>
        <v>25250.487164310263</v>
      </c>
      <c r="H29" s="6">
        <f t="shared" si="0"/>
        <v>71171.095390162562</v>
      </c>
      <c r="I29" s="11">
        <f t="shared" si="1"/>
        <v>-1001670.1455049498</v>
      </c>
      <c r="J29" s="11">
        <f t="shared" si="2"/>
        <v>-1072841.2408951125</v>
      </c>
      <c r="K29" s="7"/>
    </row>
    <row r="30" spans="1:11" ht="18" x14ac:dyDescent="0.35">
      <c r="A30" s="7"/>
      <c r="B30" s="7"/>
      <c r="C30" s="7"/>
      <c r="D30" s="7">
        <f t="shared" ref="D30:D39" si="12">D29+1</f>
        <v>21</v>
      </c>
      <c r="E30" s="6">
        <f t="shared" si="4"/>
        <v>114146.23003110701</v>
      </c>
      <c r="F30" s="6">
        <f t="shared" si="11"/>
        <v>14400</v>
      </c>
      <c r="G30" s="6">
        <f t="shared" si="5"/>
        <v>26008.00177923957</v>
      </c>
      <c r="H30" s="6">
        <f t="shared" ref="H30:H39" si="13">E30-F30-G30</f>
        <v>73738.228251867447</v>
      </c>
      <c r="I30" s="11">
        <f t="shared" si="1"/>
        <v>-1176292.9763223091</v>
      </c>
      <c r="J30" s="11">
        <f t="shared" si="2"/>
        <v>-1250031.2045741766</v>
      </c>
      <c r="K30" s="7"/>
    </row>
    <row r="31" spans="1:11" ht="18" x14ac:dyDescent="0.35">
      <c r="A31" s="7"/>
      <c r="B31" s="7"/>
      <c r="C31" s="7"/>
      <c r="D31" s="7">
        <f t="shared" si="12"/>
        <v>22</v>
      </c>
      <c r="E31" s="6">
        <f t="shared" si="4"/>
        <v>117570.61693204023</v>
      </c>
      <c r="F31" s="6">
        <f t="shared" si="11"/>
        <v>14400</v>
      </c>
      <c r="G31" s="6">
        <f t="shared" si="5"/>
        <v>26788.241832616757</v>
      </c>
      <c r="H31" s="6">
        <f t="shared" si="13"/>
        <v>76382.375099423472</v>
      </c>
      <c r="I31" s="11">
        <f t="shared" si="1"/>
        <v>-1365515.7356513217</v>
      </c>
      <c r="J31" s="11">
        <f t="shared" si="2"/>
        <v>-1441898.1107507453</v>
      </c>
      <c r="K31" s="7"/>
    </row>
    <row r="32" spans="1:11" ht="18" x14ac:dyDescent="0.35">
      <c r="A32" s="7"/>
      <c r="B32" s="7"/>
      <c r="C32" s="7"/>
      <c r="D32" s="7">
        <f t="shared" si="12"/>
        <v>23</v>
      </c>
      <c r="E32" s="6">
        <f t="shared" si="4"/>
        <v>121097.73544000143</v>
      </c>
      <c r="F32" s="6">
        <f t="shared" si="11"/>
        <v>14400</v>
      </c>
      <c r="G32" s="6">
        <f t="shared" si="5"/>
        <v>27591.88908759526</v>
      </c>
      <c r="H32" s="6">
        <f t="shared" si="13"/>
        <v>79105.846352406166</v>
      </c>
      <c r="I32" s="11">
        <f t="shared" si="1"/>
        <v>-1570338.0959625654</v>
      </c>
      <c r="J32" s="11">
        <f t="shared" si="2"/>
        <v>-1649443.9423149715</v>
      </c>
      <c r="K32" s="7"/>
    </row>
    <row r="33" spans="1:11" ht="18" x14ac:dyDescent="0.35">
      <c r="A33" s="7"/>
      <c r="B33" s="7"/>
      <c r="C33" s="7"/>
      <c r="D33" s="7">
        <f t="shared" si="12"/>
        <v>24</v>
      </c>
      <c r="E33" s="6">
        <f t="shared" si="4"/>
        <v>124730.66750320148</v>
      </c>
      <c r="F33" s="6">
        <f t="shared" si="11"/>
        <v>14400</v>
      </c>
      <c r="G33" s="6">
        <f t="shared" si="5"/>
        <v>28419.64576022312</v>
      </c>
      <c r="H33" s="6">
        <f t="shared" si="13"/>
        <v>81911.021742978352</v>
      </c>
      <c r="I33" s="11">
        <f t="shared" si="1"/>
        <v>-1791823.4203776482</v>
      </c>
      <c r="J33" s="11">
        <f t="shared" si="2"/>
        <v>-1873734.4421206266</v>
      </c>
      <c r="K33" s="7"/>
    </row>
    <row r="34" spans="1:11" ht="18" x14ac:dyDescent="0.35">
      <c r="A34" s="7"/>
      <c r="B34" s="7"/>
      <c r="C34" s="7"/>
      <c r="D34" s="7">
        <f t="shared" si="12"/>
        <v>25</v>
      </c>
      <c r="E34" s="6">
        <f t="shared" si="4"/>
        <v>128472.58752829752</v>
      </c>
      <c r="F34" s="6">
        <f t="shared" si="11"/>
        <v>14400</v>
      </c>
      <c r="G34" s="6">
        <f t="shared" si="5"/>
        <v>29272.235133029815</v>
      </c>
      <c r="H34" s="6">
        <f t="shared" si="13"/>
        <v>84800.352395267706</v>
      </c>
      <c r="I34" s="11">
        <f t="shared" si="1"/>
        <v>-2031102.6954173562</v>
      </c>
      <c r="J34" s="11">
        <f t="shared" si="2"/>
        <v>-2115903.0478126239</v>
      </c>
      <c r="K34" s="7"/>
    </row>
    <row r="35" spans="1:11" ht="18" x14ac:dyDescent="0.35">
      <c r="A35" s="7"/>
      <c r="B35" s="7"/>
      <c r="C35" s="7"/>
      <c r="D35" s="7">
        <f t="shared" si="12"/>
        <v>26</v>
      </c>
      <c r="E35" s="6">
        <f t="shared" si="4"/>
        <v>132326.76515414644</v>
      </c>
      <c r="F35" s="6">
        <f t="shared" si="11"/>
        <v>14400</v>
      </c>
      <c r="G35" s="6">
        <f t="shared" si="5"/>
        <v>30150.402187020711</v>
      </c>
      <c r="H35" s="6">
        <f t="shared" si="13"/>
        <v>87776.362967125737</v>
      </c>
      <c r="I35" s="11">
        <f t="shared" si="1"/>
        <v>-2289378.7030539582</v>
      </c>
      <c r="J35" s="11">
        <f t="shared" si="2"/>
        <v>-2377155.0660210839</v>
      </c>
      <c r="K35" s="7"/>
    </row>
    <row r="36" spans="1:11" ht="18" x14ac:dyDescent="0.35">
      <c r="A36" s="7"/>
      <c r="B36" s="7"/>
      <c r="C36" s="7"/>
      <c r="D36" s="7">
        <f t="shared" si="12"/>
        <v>27</v>
      </c>
      <c r="E36" s="6">
        <f t="shared" si="4"/>
        <v>136296.56810877085</v>
      </c>
      <c r="F36" s="6">
        <f t="shared" si="11"/>
        <v>14400</v>
      </c>
      <c r="G36" s="6">
        <f t="shared" si="5"/>
        <v>31054.914252631334</v>
      </c>
      <c r="H36" s="6">
        <f t="shared" si="13"/>
        <v>90841.653856139514</v>
      </c>
      <c r="I36" s="11">
        <f t="shared" si="1"/>
        <v>-2567930.4465261032</v>
      </c>
      <c r="J36" s="11">
        <f t="shared" si="2"/>
        <v>-2658772.1003822428</v>
      </c>
      <c r="K36" s="7"/>
    </row>
    <row r="37" spans="1:11" ht="18" x14ac:dyDescent="0.35">
      <c r="A37" s="7"/>
      <c r="B37" s="7"/>
      <c r="C37" s="7"/>
      <c r="D37" s="7">
        <f t="shared" si="12"/>
        <v>28</v>
      </c>
      <c r="E37" s="6">
        <f t="shared" si="4"/>
        <v>140385.46515203398</v>
      </c>
      <c r="F37" s="6">
        <f t="shared" si="11"/>
        <v>14400</v>
      </c>
      <c r="G37" s="6">
        <f t="shared" si="5"/>
        <v>31986.561680210274</v>
      </c>
      <c r="H37" s="6">
        <f t="shared" si="13"/>
        <v>93998.903471823709</v>
      </c>
      <c r="I37" s="11">
        <f t="shared" si="1"/>
        <v>-2868117.845245244</v>
      </c>
      <c r="J37" s="11">
        <f t="shared" si="2"/>
        <v>-2962116.7487170678</v>
      </c>
      <c r="K37" s="7"/>
    </row>
    <row r="38" spans="1:11" ht="18" x14ac:dyDescent="0.35">
      <c r="A38" s="7"/>
      <c r="B38" s="7"/>
      <c r="C38" s="7"/>
      <c r="D38" s="7">
        <f t="shared" si="12"/>
        <v>29</v>
      </c>
      <c r="E38" s="6">
        <f t="shared" si="4"/>
        <v>144597.029106595</v>
      </c>
      <c r="F38" s="6">
        <f t="shared" si="11"/>
        <v>14400</v>
      </c>
      <c r="G38" s="6">
        <f t="shared" si="5"/>
        <v>32946.15853061658</v>
      </c>
      <c r="H38" s="6">
        <f t="shared" si="13"/>
        <v>97250.870575978421</v>
      </c>
      <c r="I38" s="11">
        <f t="shared" si="1"/>
        <v>-3191386.7150453604</v>
      </c>
      <c r="J38" s="11">
        <f t="shared" si="2"/>
        <v>-3288637.5856213388</v>
      </c>
      <c r="K38" s="7"/>
    </row>
    <row r="39" spans="1:11" ht="18" x14ac:dyDescent="0.35">
      <c r="A39" s="7"/>
      <c r="B39" s="7"/>
      <c r="C39" s="7"/>
      <c r="D39" s="7">
        <f t="shared" si="12"/>
        <v>30</v>
      </c>
      <c r="E39" s="6">
        <f t="shared" si="4"/>
        <v>148934.93997979286</v>
      </c>
      <c r="F39" s="6">
        <f t="shared" si="11"/>
        <v>14400</v>
      </c>
      <c r="G39" s="6">
        <f t="shared" si="5"/>
        <v>33934.543286535081</v>
      </c>
      <c r="H39" s="6">
        <f t="shared" si="13"/>
        <v>100600.39669325779</v>
      </c>
      <c r="I39" s="11">
        <f t="shared" si="1"/>
        <v>-3539274.0510060457</v>
      </c>
      <c r="J39" s="11">
        <f t="shared" si="2"/>
        <v>-3639874.4476993033</v>
      </c>
      <c r="K39" s="7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5" sqref="B5"/>
    </sheetView>
  </sheetViews>
  <sheetFormatPr defaultRowHeight="14.4" x14ac:dyDescent="0.3"/>
  <cols>
    <col min="1" max="1" width="44.6640625" style="1" customWidth="1"/>
    <col min="2" max="2" width="14.33203125" bestFit="1" customWidth="1"/>
    <col min="4" max="4" width="18.5546875" customWidth="1"/>
    <col min="6" max="6" width="24.5546875" customWidth="1"/>
  </cols>
  <sheetData>
    <row r="1" spans="1:6" ht="25.95" x14ac:dyDescent="0.5">
      <c r="A1" s="2" t="s">
        <v>9</v>
      </c>
    </row>
    <row r="2" spans="1:6" ht="26.25" x14ac:dyDescent="0.4">
      <c r="A2" s="2" t="s">
        <v>46</v>
      </c>
    </row>
    <row r="3" spans="1:6" s="17" customFormat="1" ht="23.25" x14ac:dyDescent="0.35">
      <c r="A3" s="16" t="s">
        <v>47</v>
      </c>
    </row>
    <row r="4" spans="1:6" ht="18.75" x14ac:dyDescent="0.3">
      <c r="A4" s="5" t="s">
        <v>0</v>
      </c>
      <c r="B4" s="18">
        <f>Years!B2</f>
        <v>0.03</v>
      </c>
    </row>
    <row r="5" spans="1:6" ht="54" x14ac:dyDescent="0.35">
      <c r="A5" s="5" t="s">
        <v>51</v>
      </c>
      <c r="B5" s="22">
        <v>0.03</v>
      </c>
      <c r="D5" s="5" t="s">
        <v>48</v>
      </c>
      <c r="E5" s="20">
        <f>B5+B4</f>
        <v>0.06</v>
      </c>
    </row>
    <row r="6" spans="1:6" ht="18.75" x14ac:dyDescent="0.3">
      <c r="A6" s="5"/>
      <c r="B6" s="20"/>
      <c r="D6" s="5"/>
      <c r="E6" s="20"/>
    </row>
    <row r="7" spans="1:6" ht="37.5" x14ac:dyDescent="0.3">
      <c r="A7" s="5" t="s">
        <v>7</v>
      </c>
      <c r="B7" s="6">
        <f>Budget!B27</f>
        <v>63200</v>
      </c>
      <c r="D7" s="6">
        <v>45000</v>
      </c>
      <c r="F7" s="6">
        <v>80000</v>
      </c>
    </row>
    <row r="8" spans="1:6" ht="18.75" x14ac:dyDescent="0.3">
      <c r="A8" s="5"/>
      <c r="B8" s="7"/>
      <c r="F8" s="7"/>
    </row>
    <row r="9" spans="1:6" ht="37.5" x14ac:dyDescent="0.3">
      <c r="A9" s="5" t="s">
        <v>1</v>
      </c>
      <c r="B9" s="6">
        <v>1200</v>
      </c>
      <c r="D9" s="6">
        <v>1200</v>
      </c>
      <c r="F9" s="6">
        <v>1200</v>
      </c>
    </row>
    <row r="10" spans="1:6" ht="18.75" x14ac:dyDescent="0.3">
      <c r="A10" s="5"/>
      <c r="B10" s="6"/>
      <c r="D10" s="6"/>
      <c r="F10" s="6"/>
    </row>
    <row r="11" spans="1:6" ht="37.5" x14ac:dyDescent="0.3">
      <c r="A11" s="5" t="s">
        <v>2</v>
      </c>
      <c r="B11" s="6">
        <f>B7-(B9*12)</f>
        <v>48800</v>
      </c>
      <c r="D11" s="6">
        <f>D7-(D9*12)</f>
        <v>30600</v>
      </c>
      <c r="F11" s="6">
        <f>F7-(F9*12)</f>
        <v>65600</v>
      </c>
    </row>
    <row r="12" spans="1:6" ht="37.5" x14ac:dyDescent="0.3">
      <c r="A12" s="5" t="s">
        <v>8</v>
      </c>
      <c r="B12" s="6">
        <v>1200</v>
      </c>
      <c r="D12" s="6">
        <v>1200</v>
      </c>
      <c r="F12" s="6">
        <v>1200</v>
      </c>
    </row>
    <row r="13" spans="1:6" ht="18.75" x14ac:dyDescent="0.3">
      <c r="A13" s="5" t="s">
        <v>42</v>
      </c>
      <c r="B13" s="6">
        <f>B11-B12*12</f>
        <v>34400</v>
      </c>
      <c r="D13" s="6">
        <f>D11-D12*12</f>
        <v>16200</v>
      </c>
      <c r="F13" s="6">
        <f>F11-F12*12</f>
        <v>51200</v>
      </c>
    </row>
    <row r="14" spans="1:6" ht="18.75" x14ac:dyDescent="0.3">
      <c r="A14" s="5"/>
      <c r="B14" s="6"/>
      <c r="D14" s="6"/>
      <c r="F14" s="6"/>
    </row>
    <row r="15" spans="1:6" ht="18.75" x14ac:dyDescent="0.3">
      <c r="A15" s="9" t="s">
        <v>50</v>
      </c>
      <c r="B15" s="8">
        <f>B13/$B$5</f>
        <v>1146666.6666666667</v>
      </c>
      <c r="D15" s="8">
        <f>D13/$B$5</f>
        <v>540000</v>
      </c>
      <c r="F15" s="8">
        <f>F13/$B$5</f>
        <v>1706666.6666666667</v>
      </c>
    </row>
    <row r="17" spans="1:6" ht="75" x14ac:dyDescent="0.3">
      <c r="A17" s="9" t="s">
        <v>49</v>
      </c>
      <c r="B17" s="6">
        <f>B15*B$5</f>
        <v>34400</v>
      </c>
      <c r="C17" s="6"/>
      <c r="D17" s="6">
        <f>D15*B$5</f>
        <v>16200</v>
      </c>
      <c r="E17" s="6"/>
      <c r="F17" s="6">
        <f>F15*B$5</f>
        <v>51200</v>
      </c>
    </row>
    <row r="18" spans="1:6" ht="15" x14ac:dyDescent="0.25">
      <c r="A18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Years</vt:lpstr>
      <vt:lpstr>Critical Mass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2012-04-03T21:36:02Z</dcterms:created>
  <dcterms:modified xsi:type="dcterms:W3CDTF">2012-09-10T16:36:20Z</dcterms:modified>
</cp:coreProperties>
</file>